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19200" windowHeight="11370"/>
  </bookViews>
  <sheets>
    <sheet name="ЗелАО" sheetId="1" r:id="rId1"/>
  </sheets>
  <definedNames>
    <definedName name="_1Excel_BuiltIn_Print_Area_4" localSheetId="0">ЗелАО!$A$1:$H$15</definedName>
    <definedName name="_3Excel_BuiltIn_Print_Area_4" localSheetId="0">#REF!</definedName>
    <definedName name="_3Excel_BuiltIn_Print_Area_4">#REF!</definedName>
    <definedName name="_xlnm.Print_Titles" localSheetId="0">ЗелАО!$15:$15</definedName>
    <definedName name="_xlnm.Print_Area" localSheetId="0">ЗелАО!$A$1:$H$85</definedName>
  </definedNames>
  <calcPr calcId="171027"/>
</workbook>
</file>

<file path=xl/calcChain.xml><?xml version="1.0" encoding="utf-8"?>
<calcChain xmlns="http://schemas.openxmlformats.org/spreadsheetml/2006/main">
  <c r="H73" i="1" l="1"/>
  <c r="H72" i="1"/>
  <c r="G73" i="1"/>
  <c r="G72" i="1"/>
  <c r="G71" i="1"/>
  <c r="H71" i="1" s="1"/>
  <c r="H74" i="1" s="1"/>
  <c r="H75" i="1" s="1"/>
  <c r="G63" i="1" l="1"/>
  <c r="G67" i="1" s="1"/>
  <c r="H67" i="1" s="1"/>
  <c r="G59" i="1"/>
  <c r="H59" i="1" s="1"/>
  <c r="H58" i="1"/>
  <c r="G57" i="1"/>
  <c r="G62" i="1" s="1"/>
  <c r="G56" i="1"/>
  <c r="H56" i="1" s="1"/>
  <c r="H46" i="1"/>
  <c r="H45" i="1"/>
  <c r="H44" i="1"/>
  <c r="H43" i="1"/>
  <c r="G41" i="1"/>
  <c r="H41" i="1" s="1"/>
  <c r="G40" i="1"/>
  <c r="G50" i="1" s="1"/>
  <c r="H50" i="1" s="1"/>
  <c r="G39" i="1"/>
  <c r="H39" i="1" s="1"/>
  <c r="G38" i="1"/>
  <c r="G48" i="1" s="1"/>
  <c r="H48" i="1" s="1"/>
  <c r="H36" i="1"/>
  <c r="H35" i="1"/>
  <c r="H34" i="1"/>
  <c r="H33" i="1"/>
  <c r="G27" i="1"/>
  <c r="G24" i="1"/>
  <c r="H24" i="1" s="1"/>
  <c r="G23" i="1"/>
  <c r="H23" i="1" s="1"/>
  <c r="G21" i="1"/>
  <c r="H21" i="1" s="1"/>
  <c r="H19" i="1"/>
  <c r="H25" i="1" l="1"/>
  <c r="H26" i="1" s="1"/>
  <c r="G66" i="1"/>
  <c r="H66" i="1" s="1"/>
  <c r="H62" i="1"/>
  <c r="H38" i="1"/>
  <c r="H40" i="1"/>
  <c r="H57" i="1"/>
  <c r="G49" i="1"/>
  <c r="H49" i="1" s="1"/>
  <c r="G51" i="1"/>
  <c r="H51" i="1" s="1"/>
  <c r="G61" i="1"/>
  <c r="H63" i="1"/>
  <c r="H52" i="1" l="1"/>
  <c r="H53" i="1" s="1"/>
  <c r="G65" i="1"/>
  <c r="H65" i="1" s="1"/>
  <c r="H61" i="1"/>
  <c r="H68" i="1" l="1"/>
  <c r="H69" i="1" s="1"/>
  <c r="H76" i="1" s="1"/>
  <c r="H78" i="1" l="1"/>
  <c r="H79" i="1" s="1"/>
</calcChain>
</file>

<file path=xl/sharedStrings.xml><?xml version="1.0" encoding="utf-8"?>
<sst xmlns="http://schemas.openxmlformats.org/spreadsheetml/2006/main" count="135" uniqueCount="72">
  <si>
    <t>Выполнение работ по подготовке площадей для восстановления фитоценозов на местах очагов короеда-типографа, сухостойных и аварийных деревьев в границах Крюковского лесопарка</t>
  </si>
  <si>
    <t>№ п/п</t>
  </si>
  <si>
    <t>Наименование работ</t>
  </si>
  <si>
    <t>Ед. изме-рения</t>
  </si>
  <si>
    <t>Единичная расценка, руб. (без учета НДС)</t>
  </si>
  <si>
    <t>Кратность по регламенту</t>
  </si>
  <si>
    <t>Кратность по факту</t>
  </si>
  <si>
    <t>Объем работ</t>
  </si>
  <si>
    <t>Стоимость, руб.</t>
  </si>
  <si>
    <t>1</t>
  </si>
  <si>
    <t>Крюковский лесопарк</t>
  </si>
  <si>
    <t>3.12. Снятие дерева на пень бензопилой</t>
  </si>
  <si>
    <t>1 дер</t>
  </si>
  <si>
    <t>3.12.1.</t>
  </si>
  <si>
    <t>Снятие деревьев на пень бензопилой по частям с обрубкой сучьев</t>
  </si>
  <si>
    <t>3.12.1.2</t>
  </si>
  <si>
    <t>деревья 36-50 лет с диаметром ствола у основания до 60 см и высотой до 20 м</t>
  </si>
  <si>
    <t>дер.</t>
  </si>
  <si>
    <t>3.12.2.</t>
  </si>
  <si>
    <t>Сбор ветвей и порубочных остатков после валки деревьев:</t>
  </si>
  <si>
    <t>3.12.2.2.</t>
  </si>
  <si>
    <t>скл. м3</t>
  </si>
  <si>
    <t>3.12.3.</t>
  </si>
  <si>
    <t>Погрузка и разгрузка ветвей и порубочных остатков на автотранспорт</t>
  </si>
  <si>
    <t>3.12.3.2.</t>
  </si>
  <si>
    <t>Вывоз ветвей и порубочных остатков автотранспортом на растояние до 35 км.</t>
  </si>
  <si>
    <t>т</t>
  </si>
  <si>
    <t>Итого:</t>
  </si>
  <si>
    <t>Итого по разделу:</t>
  </si>
  <si>
    <t>3.6. Снятие деревьев на пень вручную</t>
  </si>
  <si>
    <t>дер</t>
  </si>
  <si>
    <t xml:space="preserve"> до 0.2 м</t>
  </si>
  <si>
    <t>0.2-0.3 м</t>
  </si>
  <si>
    <t>0.3-0.4 м</t>
  </si>
  <si>
    <t>0.4-0.5 м</t>
  </si>
  <si>
    <t>3.6.1.</t>
  </si>
  <si>
    <t>Снятие деревьев на пень вручную с обрубкой сучьев и раскряжевкой на коротье при диаметре ствола:</t>
  </si>
  <si>
    <t>м3</t>
  </si>
  <si>
    <t>3.6.2.</t>
  </si>
  <si>
    <t>Сбор ветвей и порубочных остатков после валки деревьев</t>
  </si>
  <si>
    <t xml:space="preserve">с диаметром ствола до 0.2 см </t>
  </si>
  <si>
    <t xml:space="preserve">с диметром ствола 0.2-0.3 см </t>
  </si>
  <si>
    <t xml:space="preserve">с диметром ствола 0.3-0.4 см </t>
  </si>
  <si>
    <t>с диметром ствола 0.4-0.5 см</t>
  </si>
  <si>
    <t>3.6.3.</t>
  </si>
  <si>
    <t xml:space="preserve">погрузка на автотранспорт и разгрузка ветвей и порубочных остатков (Нвр х 2)   </t>
  </si>
  <si>
    <t>скл.м3</t>
  </si>
  <si>
    <t xml:space="preserve">с диметром ствола 0.4-0.5 см </t>
  </si>
  <si>
    <t>3.6.4.</t>
  </si>
  <si>
    <t>Вывоз ветвей и порубочных остатков  после валки деревьев</t>
  </si>
  <si>
    <t>2.6.. Дробление пней</t>
  </si>
  <si>
    <t>шт.</t>
  </si>
  <si>
    <t>2.6.1.</t>
  </si>
  <si>
    <t>Дробление пней диаметром</t>
  </si>
  <si>
    <t>30 см</t>
  </si>
  <si>
    <t>пень</t>
  </si>
  <si>
    <t>30-50 см</t>
  </si>
  <si>
    <t>50-70 см</t>
  </si>
  <si>
    <t>2.6.2.</t>
  </si>
  <si>
    <t>Прогребание и сбор щепы с рабочего места после дробления</t>
  </si>
  <si>
    <t>кв.м.</t>
  </si>
  <si>
    <t>2.6.3.</t>
  </si>
  <si>
    <t>Погрузка щепы на автотранспорт от пня диаметром</t>
  </si>
  <si>
    <t>2.6.4.</t>
  </si>
  <si>
    <t>Вывоз щепы на автотранспортом от пня диаметром:  на растояние до 35 км.</t>
  </si>
  <si>
    <t>Итого по разделу</t>
  </si>
  <si>
    <t>НДС, 18%</t>
  </si>
  <si>
    <t>ВСЕГО по смете:</t>
  </si>
  <si>
    <t>Составлено с учетом расценок, утвержденных распоряжением Департамента экономической политики и развития г. Москвы от 02.11.2012 №38-Р «Об утверждении единичных расценок на работы по содержанию зеленных насаждений города Москвы»</t>
  </si>
  <si>
    <t>3.6. Снятие деревьев на пень вручную (уборка валежа)</t>
  </si>
  <si>
    <t>Итого по смете с учетом лимитов бюджетных ассигнований:</t>
  </si>
  <si>
    <t>Сметный расчет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</si>
</sst>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\-??_р_._-;_-@_-"/>
    <numFmt numFmtId="166" formatCode="#,##0.000"/>
    <numFmt numFmtId="167" formatCode="_(* #,##0.00_);_(* \(#,##0.00\);_(* \-??_);_(@_)"/>
  </numFmts>
  <fonts count="14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20">
    <xf numFmtId="0" fontId="0" fillId="0" borderId="0"/>
    <xf numFmtId="165" fontId="2" fillId="0" borderId="0" applyFill="0" applyBorder="0" applyAlignment="0" applyProtection="0"/>
    <xf numFmtId="0" fontId="7" fillId="0" borderId="0"/>
    <xf numFmtId="0" fontId="8" fillId="0" borderId="0"/>
    <xf numFmtId="164" fontId="1" fillId="0" borderId="0" applyFont="0" applyFill="0" applyBorder="0" applyAlignment="0" applyProtection="0"/>
    <xf numFmtId="165" fontId="2" fillId="0" borderId="0" applyFill="0" applyBorder="0" applyAlignment="0" applyProtection="0"/>
    <xf numFmtId="167" fontId="2" fillId="0" borderId="0" applyFill="0" applyBorder="0" applyAlignment="0" applyProtection="0"/>
    <xf numFmtId="165" fontId="2" fillId="0" borderId="0" applyFill="0" applyBorder="0" applyAlignment="0" applyProtection="0"/>
    <xf numFmtId="0" fontId="8" fillId="0" borderId="0"/>
    <xf numFmtId="0" fontId="8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</cellStyleXfs>
  <cellXfs count="93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65" fontId="3" fillId="0" borderId="0" xfId="1" applyFont="1" applyFill="1" applyBorder="1" applyAlignment="1" applyProtection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2" applyFont="1" applyFill="1" applyBorder="1"/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/>
    </xf>
    <xf numFmtId="0" fontId="4" fillId="0" borderId="1" xfId="0" applyFont="1" applyFill="1" applyBorder="1"/>
    <xf numFmtId="0" fontId="4" fillId="0" borderId="4" xfId="3" applyFont="1" applyFill="1" applyBorder="1" applyAlignment="1">
      <alignment wrapText="1"/>
    </xf>
    <xf numFmtId="0" fontId="4" fillId="0" borderId="3" xfId="3" applyFont="1" applyFill="1" applyBorder="1" applyAlignment="1">
      <alignment horizontal="left" wrapText="1"/>
    </xf>
    <xf numFmtId="4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vertical="top" wrapText="1"/>
    </xf>
    <xf numFmtId="0" fontId="3" fillId="0" borderId="1" xfId="3" applyFont="1" applyFill="1" applyBorder="1" applyAlignment="1">
      <alignment horizontal="center" vertical="top" wrapText="1"/>
    </xf>
    <xf numFmtId="164" fontId="3" fillId="0" borderId="1" xfId="4" applyFont="1" applyFill="1" applyBorder="1" applyAlignment="1">
      <alignment horizontal="center" vertical="top" wrapText="1"/>
    </xf>
    <xf numFmtId="0" fontId="3" fillId="0" borderId="1" xfId="0" applyFont="1" applyFill="1" applyBorder="1"/>
    <xf numFmtId="166" fontId="3" fillId="0" borderId="1" xfId="2" applyNumberFormat="1" applyFont="1" applyFill="1" applyBorder="1"/>
    <xf numFmtId="4" fontId="3" fillId="0" borderId="1" xfId="2" applyNumberFormat="1" applyFont="1" applyFill="1" applyBorder="1"/>
    <xf numFmtId="0" fontId="3" fillId="0" borderId="1" xfId="0" applyFont="1" applyFill="1" applyBorder="1" applyAlignment="1">
      <alignment horizontal="center" vertical="top" wrapText="1"/>
    </xf>
    <xf numFmtId="4" fontId="9" fillId="0" borderId="1" xfId="0" applyNumberFormat="1" applyFont="1" applyBorder="1"/>
    <xf numFmtId="165" fontId="3" fillId="0" borderId="5" xfId="0" applyNumberFormat="1" applyFont="1" applyFill="1" applyBorder="1"/>
    <xf numFmtId="0" fontId="3" fillId="0" borderId="1" xfId="2" applyFont="1" applyFill="1" applyBorder="1" applyAlignment="1">
      <alignment horizontal="center" vertical="top" wrapText="1"/>
    </xf>
    <xf numFmtId="0" fontId="4" fillId="0" borderId="6" xfId="2" applyFont="1" applyFill="1" applyBorder="1" applyAlignment="1">
      <alignment horizontal="right" vertical="top" wrapText="1"/>
    </xf>
    <xf numFmtId="165" fontId="3" fillId="0" borderId="1" xfId="5" applyFont="1" applyFill="1" applyBorder="1" applyAlignment="1" applyProtection="1">
      <alignment horizontal="center" vertical="center"/>
    </xf>
    <xf numFmtId="0" fontId="3" fillId="0" borderId="1" xfId="2" applyFont="1" applyFill="1" applyBorder="1"/>
    <xf numFmtId="4" fontId="4" fillId="0" borderId="1" xfId="2" applyNumberFormat="1" applyFont="1" applyFill="1" applyBorder="1" applyAlignment="1">
      <alignment vertical="center"/>
    </xf>
    <xf numFmtId="0" fontId="3" fillId="0" borderId="6" xfId="2" applyFont="1" applyFill="1" applyBorder="1" applyAlignment="1">
      <alignment horizontal="center" vertical="top" wrapText="1"/>
    </xf>
    <xf numFmtId="167" fontId="3" fillId="0" borderId="6" xfId="6" applyFont="1" applyFill="1" applyBorder="1" applyAlignment="1" applyProtection="1">
      <alignment horizontal="center" vertical="center"/>
    </xf>
    <xf numFmtId="1" fontId="3" fillId="0" borderId="6" xfId="6" applyNumberFormat="1" applyFont="1" applyFill="1" applyBorder="1" applyAlignment="1" applyProtection="1">
      <alignment horizontal="center" vertical="center"/>
    </xf>
    <xf numFmtId="0" fontId="3" fillId="0" borderId="6" xfId="2" applyFont="1" applyFill="1" applyBorder="1"/>
    <xf numFmtId="165" fontId="10" fillId="0" borderId="1" xfId="2" applyNumberFormat="1" applyFont="1" applyFill="1" applyBorder="1"/>
    <xf numFmtId="0" fontId="4" fillId="0" borderId="6" xfId="3" applyFont="1" applyFill="1" applyBorder="1" applyAlignment="1">
      <alignment wrapText="1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165" fontId="3" fillId="0" borderId="6" xfId="7" applyFont="1" applyFill="1" applyBorder="1" applyAlignment="1" applyProtection="1">
      <alignment horizontal="center" vertical="top" wrapText="1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/>
    <xf numFmtId="0" fontId="4" fillId="0" borderId="1" xfId="2" applyFont="1" applyFill="1" applyBorder="1" applyAlignment="1">
      <alignment horizontal="right" vertical="top" wrapText="1"/>
    </xf>
    <xf numFmtId="167" fontId="3" fillId="0" borderId="1" xfId="6" applyFont="1" applyFill="1" applyBorder="1" applyAlignment="1" applyProtection="1">
      <alignment horizontal="center" vertical="center"/>
    </xf>
    <xf numFmtId="1" fontId="3" fillId="0" borderId="1" xfId="6" applyNumberFormat="1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>
      <alignment vertical="center"/>
    </xf>
    <xf numFmtId="2" fontId="4" fillId="0" borderId="1" xfId="3" applyNumberFormat="1" applyFont="1" applyFill="1" applyBorder="1" applyAlignment="1">
      <alignment vertical="center"/>
    </xf>
    <xf numFmtId="4" fontId="4" fillId="0" borderId="1" xfId="3" applyNumberFormat="1" applyFont="1" applyFill="1" applyBorder="1" applyAlignment="1">
      <alignment horizontal="right" vertical="center"/>
    </xf>
    <xf numFmtId="1" fontId="9" fillId="0" borderId="1" xfId="3" applyNumberFormat="1" applyFont="1" applyFill="1" applyBorder="1" applyAlignment="1">
      <alignment horizontal="right" vertical="center"/>
    </xf>
    <xf numFmtId="0" fontId="11" fillId="0" borderId="1" xfId="0" applyFont="1" applyFill="1" applyBorder="1"/>
    <xf numFmtId="4" fontId="4" fillId="0" borderId="1" xfId="8" applyNumberFormat="1" applyFont="1" applyFill="1" applyBorder="1" applyAlignment="1">
      <alignment horizontal="right" vertical="center"/>
    </xf>
    <xf numFmtId="4" fontId="3" fillId="0" borderId="1" xfId="2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" fontId="9" fillId="0" borderId="1" xfId="8" applyNumberFormat="1" applyFont="1" applyFill="1" applyBorder="1" applyAlignment="1">
      <alignment horizontal="right" vertical="center"/>
    </xf>
    <xf numFmtId="4" fontId="3" fillId="0" borderId="1" xfId="8" applyNumberFormat="1" applyFont="1" applyFill="1" applyBorder="1" applyAlignment="1">
      <alignment horizontal="right" vertical="center"/>
    </xf>
    <xf numFmtId="2" fontId="3" fillId="0" borderId="1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/>
    <xf numFmtId="2" fontId="4" fillId="0" borderId="1" xfId="0" applyNumberFormat="1" applyFont="1" applyFill="1" applyBorder="1" applyAlignment="1">
      <alignment horizontal="right" vertical="center" wrapText="1"/>
    </xf>
    <xf numFmtId="4" fontId="4" fillId="0" borderId="1" xfId="2" applyNumberFormat="1" applyFont="1" applyFill="1" applyBorder="1"/>
    <xf numFmtId="2" fontId="4" fillId="0" borderId="1" xfId="8" applyNumberFormat="1" applyFont="1" applyFill="1" applyBorder="1" applyAlignment="1">
      <alignment vertical="center" wrapText="1"/>
    </xf>
    <xf numFmtId="2" fontId="4" fillId="0" borderId="1" xfId="8" applyNumberFormat="1" applyFont="1" applyFill="1" applyBorder="1" applyAlignment="1">
      <alignment horizontal="right" vertical="center" wrapText="1"/>
    </xf>
    <xf numFmtId="4" fontId="4" fillId="0" borderId="1" xfId="8" applyNumberFormat="1" applyFont="1" applyFill="1" applyBorder="1" applyAlignment="1">
      <alignment horizontal="right" vertical="center" wrapText="1"/>
    </xf>
    <xf numFmtId="1" fontId="4" fillId="0" borderId="1" xfId="8" applyNumberFormat="1" applyFont="1" applyFill="1" applyBorder="1" applyAlignment="1">
      <alignment horizontal="right" vertical="center" wrapText="1"/>
    </xf>
    <xf numFmtId="0" fontId="13" fillId="0" borderId="1" xfId="0" applyFont="1" applyFill="1" applyBorder="1"/>
    <xf numFmtId="4" fontId="4" fillId="2" borderId="1" xfId="2" applyNumberFormat="1" applyFont="1" applyFill="1" applyBorder="1"/>
    <xf numFmtId="0" fontId="3" fillId="0" borderId="0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left" wrapText="1"/>
    </xf>
    <xf numFmtId="0" fontId="4" fillId="0" borderId="3" xfId="3" applyFont="1" applyFill="1" applyBorder="1" applyAlignment="1">
      <alignment horizontal="left" wrapText="1"/>
    </xf>
    <xf numFmtId="0" fontId="4" fillId="0" borderId="6" xfId="3" applyFont="1" applyFill="1" applyBorder="1" applyAlignment="1">
      <alignment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2" fontId="4" fillId="0" borderId="1" xfId="3" applyNumberFormat="1" applyFont="1" applyFill="1" applyBorder="1" applyAlignment="1">
      <alignment vertical="center" wrapText="1"/>
    </xf>
    <xf numFmtId="2" fontId="4" fillId="0" borderId="2" xfId="8" applyNumberFormat="1" applyFont="1" applyFill="1" applyBorder="1" applyAlignment="1">
      <alignment horizontal="left" vertical="center" wrapText="1"/>
    </xf>
    <xf numFmtId="2" fontId="4" fillId="0" borderId="3" xfId="8" applyNumberFormat="1" applyFont="1" applyFill="1" applyBorder="1" applyAlignment="1">
      <alignment horizontal="left" vertical="center" wrapText="1"/>
    </xf>
  </cellXfs>
  <cellStyles count="20">
    <cellStyle name="Обычный" xfId="0" builtinId="0"/>
    <cellStyle name="Обычный 2" xfId="2"/>
    <cellStyle name="Обычный 2 2" xfId="3"/>
    <cellStyle name="Обычный 2 4 2" xfId="8"/>
    <cellStyle name="Обычный 3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Финансовый 2" xfId="15"/>
    <cellStyle name="Финансовый 2 2" xfId="16"/>
    <cellStyle name="Финансовый 2 2 2" xfId="6"/>
    <cellStyle name="Финансовый 2 3" xfId="5"/>
    <cellStyle name="Финансовый 2 3 2" xfId="17"/>
    <cellStyle name="Финансовый 2 4" xfId="18"/>
    <cellStyle name="Финансовый 3" xfId="1"/>
    <cellStyle name="Финансовый 3 2" xfId="7"/>
    <cellStyle name="Финансовый 4" xfId="19"/>
    <cellStyle name="Финансов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H83"/>
  <sheetViews>
    <sheetView tabSelected="1" view="pageBreakPreview" zoomScale="75" zoomScaleNormal="75" zoomScaleSheetLayoutView="75" workbookViewId="0">
      <selection activeCell="F82" sqref="F82"/>
    </sheetView>
  </sheetViews>
  <sheetFormatPr defaultRowHeight="15.75" x14ac:dyDescent="0.25"/>
  <cols>
    <col min="1" max="1" width="14.140625" style="1" customWidth="1"/>
    <col min="2" max="2" width="67.42578125" style="2" customWidth="1"/>
    <col min="3" max="3" width="9.140625" style="2"/>
    <col min="4" max="4" width="17" style="3" customWidth="1"/>
    <col min="5" max="6" width="9.140625" style="2"/>
    <col min="7" max="7" width="15.5703125" style="2" customWidth="1"/>
    <col min="8" max="8" width="20.42578125" style="2" customWidth="1"/>
    <col min="9" max="11" width="9.140625" style="2" customWidth="1"/>
    <col min="12" max="16384" width="9.140625" style="2"/>
  </cols>
  <sheetData>
    <row r="2" spans="1:8" x14ac:dyDescent="0.25">
      <c r="E2" s="76"/>
      <c r="F2" s="76"/>
      <c r="G2" s="76"/>
      <c r="H2" s="76"/>
    </row>
    <row r="3" spans="1:8" x14ac:dyDescent="0.25">
      <c r="E3" s="4"/>
      <c r="F3" s="4"/>
      <c r="G3" s="4"/>
      <c r="H3" s="5"/>
    </row>
    <row r="4" spans="1:8" x14ac:dyDescent="0.25">
      <c r="E4" s="6"/>
      <c r="F4" s="6"/>
      <c r="G4" s="4"/>
      <c r="H4" s="5"/>
    </row>
    <row r="5" spans="1:8" x14ac:dyDescent="0.25">
      <c r="E5" s="7"/>
      <c r="F5" s="7"/>
      <c r="G5" s="7"/>
      <c r="H5" s="5"/>
    </row>
    <row r="6" spans="1:8" ht="18.75" x14ac:dyDescent="0.3">
      <c r="A6" s="77" t="s">
        <v>71</v>
      </c>
      <c r="B6" s="77"/>
      <c r="C6" s="77"/>
      <c r="D6" s="77"/>
      <c r="E6" s="77"/>
      <c r="F6" s="77"/>
      <c r="G6" s="77"/>
      <c r="H6" s="77"/>
    </row>
    <row r="7" spans="1:8" ht="82.5" customHeight="1" x14ac:dyDescent="0.25">
      <c r="A7" s="78" t="s">
        <v>0</v>
      </c>
      <c r="B7" s="78"/>
      <c r="C7" s="78"/>
      <c r="D7" s="78"/>
      <c r="E7" s="78"/>
      <c r="F7" s="78"/>
      <c r="G7" s="78"/>
      <c r="H7" s="78"/>
    </row>
    <row r="8" spans="1:8" s="8" customFormat="1" ht="25.5" customHeight="1" x14ac:dyDescent="0.25">
      <c r="A8" s="79"/>
      <c r="B8" s="79"/>
      <c r="C8" s="79"/>
      <c r="D8" s="79"/>
      <c r="E8" s="79"/>
      <c r="F8" s="79"/>
      <c r="G8" s="79"/>
      <c r="H8" s="79"/>
    </row>
    <row r="9" spans="1:8" s="8" customFormat="1" ht="12" customHeight="1" x14ac:dyDescent="0.25">
      <c r="A9" s="80" t="s">
        <v>1</v>
      </c>
      <c r="B9" s="80" t="s">
        <v>2</v>
      </c>
      <c r="C9" s="80" t="s">
        <v>3</v>
      </c>
      <c r="D9" s="81" t="s">
        <v>4</v>
      </c>
      <c r="E9" s="81" t="s">
        <v>5</v>
      </c>
      <c r="F9" s="80" t="s">
        <v>6</v>
      </c>
      <c r="G9" s="80" t="s">
        <v>7</v>
      </c>
      <c r="H9" s="80" t="s">
        <v>8</v>
      </c>
    </row>
    <row r="10" spans="1:8" s="8" customFormat="1" ht="12" customHeight="1" x14ac:dyDescent="0.25">
      <c r="A10" s="80"/>
      <c r="B10" s="80"/>
      <c r="C10" s="80"/>
      <c r="D10" s="81"/>
      <c r="E10" s="81"/>
      <c r="F10" s="80"/>
      <c r="G10" s="80"/>
      <c r="H10" s="80"/>
    </row>
    <row r="11" spans="1:8" s="8" customFormat="1" ht="12" customHeight="1" x14ac:dyDescent="0.25">
      <c r="A11" s="80"/>
      <c r="B11" s="80"/>
      <c r="C11" s="80"/>
      <c r="D11" s="81"/>
      <c r="E11" s="81"/>
      <c r="F11" s="80"/>
      <c r="G11" s="80"/>
      <c r="H11" s="80"/>
    </row>
    <row r="12" spans="1:8" s="8" customFormat="1" ht="13.5" customHeight="1" x14ac:dyDescent="0.25">
      <c r="A12" s="80"/>
      <c r="B12" s="80"/>
      <c r="C12" s="80"/>
      <c r="D12" s="81"/>
      <c r="E12" s="81"/>
      <c r="F12" s="80"/>
      <c r="G12" s="80"/>
      <c r="H12" s="80"/>
    </row>
    <row r="13" spans="1:8" s="8" customFormat="1" x14ac:dyDescent="0.25">
      <c r="A13" s="80"/>
      <c r="B13" s="80"/>
      <c r="C13" s="80"/>
      <c r="D13" s="81"/>
      <c r="E13" s="81"/>
      <c r="F13" s="80"/>
      <c r="G13" s="80"/>
      <c r="H13" s="80"/>
    </row>
    <row r="14" spans="1:8" s="8" customFormat="1" x14ac:dyDescent="0.25">
      <c r="A14" s="80"/>
      <c r="B14" s="80"/>
      <c r="C14" s="80"/>
      <c r="D14" s="81"/>
      <c r="E14" s="81"/>
      <c r="F14" s="80"/>
      <c r="G14" s="80"/>
      <c r="H14" s="80"/>
    </row>
    <row r="15" spans="1:8" s="11" customFormat="1" x14ac:dyDescent="0.25">
      <c r="A15" s="9" t="s">
        <v>9</v>
      </c>
      <c r="B15" s="10">
        <v>2</v>
      </c>
      <c r="C15" s="9">
        <v>3</v>
      </c>
      <c r="D15" s="9">
        <v>4</v>
      </c>
      <c r="E15" s="9">
        <v>5</v>
      </c>
      <c r="F15" s="9">
        <v>6</v>
      </c>
      <c r="G15" s="9">
        <v>7</v>
      </c>
      <c r="H15" s="9">
        <v>8</v>
      </c>
    </row>
    <row r="16" spans="1:8" x14ac:dyDescent="0.25">
      <c r="A16" s="82" t="s">
        <v>10</v>
      </c>
      <c r="B16" s="82"/>
      <c r="C16" s="82"/>
      <c r="D16" s="82"/>
      <c r="E16" s="82"/>
      <c r="F16" s="82"/>
      <c r="G16" s="82"/>
      <c r="H16" s="82"/>
    </row>
    <row r="17" spans="1:8" ht="15.75" customHeight="1" x14ac:dyDescent="0.25">
      <c r="A17" s="83" t="s">
        <v>11</v>
      </c>
      <c r="B17" s="84"/>
      <c r="C17" s="12" t="s">
        <v>12</v>
      </c>
      <c r="D17" s="13"/>
      <c r="E17" s="14"/>
      <c r="F17" s="12"/>
      <c r="G17" s="12">
        <v>4</v>
      </c>
      <c r="H17" s="15"/>
    </row>
    <row r="18" spans="1:8" ht="31.5" x14ac:dyDescent="0.25">
      <c r="A18" s="16" t="s">
        <v>13</v>
      </c>
      <c r="B18" s="17" t="s">
        <v>14</v>
      </c>
      <c r="C18" s="18"/>
      <c r="D18" s="19"/>
      <c r="E18" s="20"/>
      <c r="F18" s="20"/>
      <c r="G18" s="21"/>
      <c r="H18" s="22"/>
    </row>
    <row r="19" spans="1:8" ht="31.5" x14ac:dyDescent="0.25">
      <c r="A19" s="23" t="s">
        <v>15</v>
      </c>
      <c r="B19" s="17" t="s">
        <v>16</v>
      </c>
      <c r="C19" s="18" t="s">
        <v>17</v>
      </c>
      <c r="D19" s="19">
        <v>2041.66</v>
      </c>
      <c r="E19" s="20">
        <v>1</v>
      </c>
      <c r="F19" s="20">
        <v>1</v>
      </c>
      <c r="G19" s="24">
        <v>4</v>
      </c>
      <c r="H19" s="25">
        <f>ROUND(D19*F19*G19,2)</f>
        <v>8166.64</v>
      </c>
    </row>
    <row r="20" spans="1:8" x14ac:dyDescent="0.25">
      <c r="A20" s="23" t="s">
        <v>18</v>
      </c>
      <c r="B20" s="17" t="s">
        <v>19</v>
      </c>
      <c r="C20" s="18"/>
      <c r="D20" s="19"/>
      <c r="E20" s="20"/>
      <c r="F20" s="20"/>
      <c r="G20" s="24"/>
      <c r="H20" s="25"/>
    </row>
    <row r="21" spans="1:8" ht="31.5" x14ac:dyDescent="0.25">
      <c r="A21" s="23" t="s">
        <v>20</v>
      </c>
      <c r="B21" s="17" t="s">
        <v>16</v>
      </c>
      <c r="C21" s="18" t="s">
        <v>21</v>
      </c>
      <c r="D21" s="19">
        <v>21.71</v>
      </c>
      <c r="E21" s="20">
        <v>1</v>
      </c>
      <c r="F21" s="20">
        <v>1</v>
      </c>
      <c r="G21" s="24">
        <f>ROUND(5.65*G17,3)</f>
        <v>22.6</v>
      </c>
      <c r="H21" s="25">
        <f>ROUND(D21*F21*G21,2)</f>
        <v>490.65</v>
      </c>
    </row>
    <row r="22" spans="1:8" ht="31.5" x14ac:dyDescent="0.25">
      <c r="A22" s="23" t="s">
        <v>22</v>
      </c>
      <c r="B22" s="17" t="s">
        <v>23</v>
      </c>
      <c r="C22" s="18"/>
      <c r="D22" s="19"/>
      <c r="E22" s="20"/>
      <c r="F22" s="20"/>
      <c r="G22" s="24"/>
      <c r="H22" s="25"/>
    </row>
    <row r="23" spans="1:8" ht="31.5" x14ac:dyDescent="0.25">
      <c r="A23" s="23" t="s">
        <v>24</v>
      </c>
      <c r="B23" s="17" t="s">
        <v>16</v>
      </c>
      <c r="C23" s="18" t="s">
        <v>21</v>
      </c>
      <c r="D23" s="19">
        <v>407.16</v>
      </c>
      <c r="E23" s="20">
        <v>1</v>
      </c>
      <c r="F23" s="20">
        <v>1</v>
      </c>
      <c r="G23" s="24">
        <f>ROUND(5.65*G19,3)</f>
        <v>22.6</v>
      </c>
      <c r="H23" s="25">
        <f>ROUND(D23*F23*G23,2)</f>
        <v>9201.82</v>
      </c>
    </row>
    <row r="24" spans="1:8" ht="31.5" x14ac:dyDescent="0.25">
      <c r="A24" s="23" t="s">
        <v>22</v>
      </c>
      <c r="B24" s="17" t="s">
        <v>25</v>
      </c>
      <c r="C24" s="18" t="s">
        <v>26</v>
      </c>
      <c r="D24" s="19">
        <v>451.91</v>
      </c>
      <c r="E24" s="20">
        <v>1</v>
      </c>
      <c r="F24" s="20">
        <v>1</v>
      </c>
      <c r="G24" s="24">
        <f>ROUND(0.8*G17,3)</f>
        <v>3.2</v>
      </c>
      <c r="H24" s="25">
        <f>ROUND(D24*F24*G24,2)</f>
        <v>1446.11</v>
      </c>
    </row>
    <row r="25" spans="1:8" x14ac:dyDescent="0.25">
      <c r="A25" s="26"/>
      <c r="B25" s="27" t="s">
        <v>27</v>
      </c>
      <c r="C25" s="26"/>
      <c r="D25" s="28"/>
      <c r="E25" s="28"/>
      <c r="F25" s="29"/>
      <c r="G25" s="22"/>
      <c r="H25" s="30">
        <f>SUM(H19:H24)</f>
        <v>19305.22</v>
      </c>
    </row>
    <row r="26" spans="1:8" s="8" customFormat="1" ht="17.25" customHeight="1" x14ac:dyDescent="0.25">
      <c r="A26" s="31"/>
      <c r="B26" s="27" t="s">
        <v>28</v>
      </c>
      <c r="C26" s="27"/>
      <c r="D26" s="31"/>
      <c r="E26" s="32"/>
      <c r="F26" s="33"/>
      <c r="G26" s="34"/>
      <c r="H26" s="35">
        <f>SUM(H25)</f>
        <v>19305.22</v>
      </c>
    </row>
    <row r="27" spans="1:8" ht="17.100000000000001" customHeight="1" x14ac:dyDescent="0.25">
      <c r="A27" s="85" t="s">
        <v>29</v>
      </c>
      <c r="B27" s="85"/>
      <c r="C27" s="85"/>
      <c r="D27" s="85"/>
      <c r="E27" s="20"/>
      <c r="F27" s="12" t="s">
        <v>30</v>
      </c>
      <c r="G27" s="12">
        <f>SUM(G28:G31)</f>
        <v>2746</v>
      </c>
      <c r="H27" s="20"/>
    </row>
    <row r="28" spans="1:8" ht="16.5" customHeight="1" x14ac:dyDescent="0.25">
      <c r="A28" s="36"/>
      <c r="B28" s="37" t="s">
        <v>31</v>
      </c>
      <c r="C28" s="38" t="s">
        <v>17</v>
      </c>
      <c r="D28" s="39"/>
      <c r="E28" s="20"/>
      <c r="F28" s="20"/>
      <c r="G28" s="20">
        <v>1750</v>
      </c>
      <c r="H28" s="20"/>
    </row>
    <row r="29" spans="1:8" ht="16.5" customHeight="1" x14ac:dyDescent="0.25">
      <c r="A29" s="36"/>
      <c r="B29" s="37" t="s">
        <v>32</v>
      </c>
      <c r="C29" s="38" t="s">
        <v>17</v>
      </c>
      <c r="D29" s="39"/>
      <c r="E29" s="20"/>
      <c r="F29" s="20"/>
      <c r="G29" s="20">
        <v>610</v>
      </c>
      <c r="H29" s="20"/>
    </row>
    <row r="30" spans="1:8" ht="16.5" customHeight="1" x14ac:dyDescent="0.25">
      <c r="A30" s="36"/>
      <c r="B30" s="37" t="s">
        <v>33</v>
      </c>
      <c r="C30" s="38" t="s">
        <v>17</v>
      </c>
      <c r="D30" s="39"/>
      <c r="E30" s="20"/>
      <c r="F30" s="20"/>
      <c r="G30" s="20">
        <v>256</v>
      </c>
      <c r="H30" s="20"/>
    </row>
    <row r="31" spans="1:8" ht="16.5" customHeight="1" x14ac:dyDescent="0.25">
      <c r="A31" s="36"/>
      <c r="B31" s="37" t="s">
        <v>34</v>
      </c>
      <c r="C31" s="38" t="s">
        <v>17</v>
      </c>
      <c r="D31" s="39"/>
      <c r="E31" s="20"/>
      <c r="F31" s="20"/>
      <c r="G31" s="20">
        <v>130</v>
      </c>
      <c r="H31" s="20"/>
    </row>
    <row r="32" spans="1:8" ht="16.5" customHeight="1" x14ac:dyDescent="0.25">
      <c r="A32" s="73" t="s">
        <v>35</v>
      </c>
      <c r="B32" s="37" t="s">
        <v>36</v>
      </c>
      <c r="C32" s="38"/>
      <c r="D32" s="39"/>
      <c r="E32" s="20"/>
      <c r="F32" s="20"/>
      <c r="G32" s="20"/>
      <c r="H32" s="20"/>
    </row>
    <row r="33" spans="1:8" ht="16.5" customHeight="1" x14ac:dyDescent="0.25">
      <c r="A33" s="74"/>
      <c r="B33" s="37" t="s">
        <v>31</v>
      </c>
      <c r="C33" s="38" t="s">
        <v>37</v>
      </c>
      <c r="D33" s="39">
        <v>1154.52</v>
      </c>
      <c r="E33" s="20">
        <v>1</v>
      </c>
      <c r="F33" s="20">
        <v>1</v>
      </c>
      <c r="G33" s="40">
        <v>645.75</v>
      </c>
      <c r="H33" s="25">
        <f>ROUND(D33*F33*G33,2)</f>
        <v>745531.29</v>
      </c>
    </row>
    <row r="34" spans="1:8" ht="16.5" customHeight="1" x14ac:dyDescent="0.25">
      <c r="A34" s="74"/>
      <c r="B34" s="37" t="s">
        <v>32</v>
      </c>
      <c r="C34" s="38" t="s">
        <v>37</v>
      </c>
      <c r="D34" s="39">
        <v>843.69</v>
      </c>
      <c r="E34" s="20">
        <v>1</v>
      </c>
      <c r="F34" s="20">
        <v>1</v>
      </c>
      <c r="G34" s="40">
        <v>475.8</v>
      </c>
      <c r="H34" s="25">
        <f>ROUND(D34*F34*G34,2)</f>
        <v>401427.7</v>
      </c>
    </row>
    <row r="35" spans="1:8" ht="16.5" customHeight="1" x14ac:dyDescent="0.25">
      <c r="A35" s="74"/>
      <c r="B35" s="37" t="s">
        <v>33</v>
      </c>
      <c r="C35" s="38" t="s">
        <v>37</v>
      </c>
      <c r="D35" s="39">
        <v>670.96</v>
      </c>
      <c r="E35" s="20">
        <v>1</v>
      </c>
      <c r="F35" s="20">
        <v>1</v>
      </c>
      <c r="G35" s="40">
        <v>455.68</v>
      </c>
      <c r="H35" s="25">
        <f>ROUND(D35*F35*G35,2)</f>
        <v>305743.05</v>
      </c>
    </row>
    <row r="36" spans="1:8" ht="16.5" customHeight="1" x14ac:dyDescent="0.25">
      <c r="A36" s="75"/>
      <c r="B36" s="37" t="s">
        <v>34</v>
      </c>
      <c r="C36" s="38" t="s">
        <v>37</v>
      </c>
      <c r="D36" s="39">
        <v>588.49</v>
      </c>
      <c r="E36" s="20">
        <v>1</v>
      </c>
      <c r="F36" s="20">
        <v>1</v>
      </c>
      <c r="G36" s="40">
        <v>340.9</v>
      </c>
      <c r="H36" s="25">
        <f>ROUND(D36*F36*G36,2)</f>
        <v>200616.24</v>
      </c>
    </row>
    <row r="37" spans="1:8" ht="16.5" customHeight="1" x14ac:dyDescent="0.25">
      <c r="A37" s="73" t="s">
        <v>38</v>
      </c>
      <c r="B37" s="41" t="s">
        <v>39</v>
      </c>
      <c r="C37" s="38"/>
      <c r="D37" s="39"/>
      <c r="E37" s="20"/>
      <c r="F37" s="20"/>
      <c r="G37" s="40"/>
      <c r="H37" s="42"/>
    </row>
    <row r="38" spans="1:8" ht="16.5" customHeight="1" x14ac:dyDescent="0.25">
      <c r="A38" s="74"/>
      <c r="B38" s="41" t="s">
        <v>40</v>
      </c>
      <c r="C38" s="38" t="s">
        <v>37</v>
      </c>
      <c r="D38" s="39">
        <v>21.71</v>
      </c>
      <c r="E38" s="20">
        <v>1</v>
      </c>
      <c r="F38" s="20">
        <v>1</v>
      </c>
      <c r="G38" s="40">
        <f>G33</f>
        <v>645.75</v>
      </c>
      <c r="H38" s="25">
        <f>ROUND(D38*F38*G38,2)</f>
        <v>14019.23</v>
      </c>
    </row>
    <row r="39" spans="1:8" ht="16.5" customHeight="1" x14ac:dyDescent="0.25">
      <c r="A39" s="74"/>
      <c r="B39" s="41" t="s">
        <v>41</v>
      </c>
      <c r="C39" s="38" t="s">
        <v>37</v>
      </c>
      <c r="D39" s="39">
        <v>21.71</v>
      </c>
      <c r="E39" s="20">
        <v>1</v>
      </c>
      <c r="F39" s="20">
        <v>1</v>
      </c>
      <c r="G39" s="40">
        <f>G34</f>
        <v>475.8</v>
      </c>
      <c r="H39" s="25">
        <f>ROUND(D39*F39*G39,2)</f>
        <v>10329.620000000001</v>
      </c>
    </row>
    <row r="40" spans="1:8" ht="16.5" customHeight="1" x14ac:dyDescent="0.25">
      <c r="A40" s="74"/>
      <c r="B40" s="41" t="s">
        <v>42</v>
      </c>
      <c r="C40" s="38" t="s">
        <v>37</v>
      </c>
      <c r="D40" s="39">
        <v>21.71</v>
      </c>
      <c r="E40" s="20">
        <v>1</v>
      </c>
      <c r="F40" s="20">
        <v>1</v>
      </c>
      <c r="G40" s="40">
        <f>G35</f>
        <v>455.68</v>
      </c>
      <c r="H40" s="25">
        <f>ROUND(D40*F40*G40,2)</f>
        <v>9892.81</v>
      </c>
    </row>
    <row r="41" spans="1:8" ht="16.5" customHeight="1" x14ac:dyDescent="0.25">
      <c r="A41" s="75"/>
      <c r="B41" s="41" t="s">
        <v>43</v>
      </c>
      <c r="C41" s="38" t="s">
        <v>37</v>
      </c>
      <c r="D41" s="39">
        <v>21.71</v>
      </c>
      <c r="E41" s="20">
        <v>1</v>
      </c>
      <c r="F41" s="20">
        <v>1</v>
      </c>
      <c r="G41" s="40">
        <f>G36</f>
        <v>340.9</v>
      </c>
      <c r="H41" s="25">
        <f>ROUND(D41*F41*G41,2)</f>
        <v>7400.94</v>
      </c>
    </row>
    <row r="42" spans="1:8" ht="16.5" customHeight="1" x14ac:dyDescent="0.25">
      <c r="A42" s="73" t="s">
        <v>44</v>
      </c>
      <c r="B42" s="41" t="s">
        <v>45</v>
      </c>
      <c r="C42" s="38"/>
      <c r="D42" s="39"/>
      <c r="E42" s="20"/>
      <c r="F42" s="20"/>
      <c r="G42" s="40"/>
      <c r="H42" s="42"/>
    </row>
    <row r="43" spans="1:8" ht="16.5" customHeight="1" x14ac:dyDescent="0.25">
      <c r="A43" s="74"/>
      <c r="B43" s="41" t="s">
        <v>40</v>
      </c>
      <c r="C43" s="38" t="s">
        <v>46</v>
      </c>
      <c r="D43" s="39">
        <v>407.16</v>
      </c>
      <c r="E43" s="20">
        <v>1</v>
      </c>
      <c r="F43" s="20">
        <v>1</v>
      </c>
      <c r="G43" s="40">
        <v>1326.51</v>
      </c>
      <c r="H43" s="25">
        <f>ROUND(D43*F43*G43,2)</f>
        <v>540101.81000000006</v>
      </c>
    </row>
    <row r="44" spans="1:8" ht="16.5" customHeight="1" x14ac:dyDescent="0.25">
      <c r="A44" s="74"/>
      <c r="B44" s="41" t="s">
        <v>41</v>
      </c>
      <c r="C44" s="38" t="s">
        <v>46</v>
      </c>
      <c r="D44" s="39">
        <v>407.16</v>
      </c>
      <c r="E44" s="20">
        <v>1</v>
      </c>
      <c r="F44" s="20">
        <v>1</v>
      </c>
      <c r="G44" s="40">
        <v>976.07</v>
      </c>
      <c r="H44" s="25">
        <f>ROUND(D44*F44*G44,2)</f>
        <v>397416.66</v>
      </c>
    </row>
    <row r="45" spans="1:8" ht="16.5" customHeight="1" x14ac:dyDescent="0.25">
      <c r="A45" s="74"/>
      <c r="B45" s="41" t="s">
        <v>42</v>
      </c>
      <c r="C45" s="38" t="s">
        <v>46</v>
      </c>
      <c r="D45" s="39">
        <v>407.16</v>
      </c>
      <c r="E45" s="20">
        <v>1</v>
      </c>
      <c r="F45" s="20">
        <v>1</v>
      </c>
      <c r="G45" s="40">
        <v>936.97389999999996</v>
      </c>
      <c r="H45" s="25">
        <f>ROUND(D45*F45*G45,2)</f>
        <v>381498.29</v>
      </c>
    </row>
    <row r="46" spans="1:8" ht="16.5" customHeight="1" x14ac:dyDescent="0.25">
      <c r="A46" s="75"/>
      <c r="B46" s="41" t="s">
        <v>47</v>
      </c>
      <c r="C46" s="38" t="s">
        <v>46</v>
      </c>
      <c r="D46" s="39">
        <v>407.16</v>
      </c>
      <c r="E46" s="20">
        <v>1</v>
      </c>
      <c r="F46" s="20">
        <v>1</v>
      </c>
      <c r="G46" s="40">
        <v>700.99900000000002</v>
      </c>
      <c r="H46" s="25">
        <f>ROUND(D46*F46*G46,2)</f>
        <v>285418.75</v>
      </c>
    </row>
    <row r="47" spans="1:8" ht="16.5" customHeight="1" x14ac:dyDescent="0.25">
      <c r="A47" s="73" t="s">
        <v>48</v>
      </c>
      <c r="B47" s="41" t="s">
        <v>49</v>
      </c>
      <c r="C47" s="38"/>
      <c r="D47" s="39"/>
      <c r="E47" s="20"/>
      <c r="F47" s="20"/>
      <c r="G47" s="40"/>
      <c r="H47" s="42"/>
    </row>
    <row r="48" spans="1:8" ht="16.5" customHeight="1" x14ac:dyDescent="0.25">
      <c r="A48" s="74"/>
      <c r="B48" s="41" t="s">
        <v>40</v>
      </c>
      <c r="C48" s="38" t="s">
        <v>26</v>
      </c>
      <c r="D48" s="39">
        <v>451.91</v>
      </c>
      <c r="E48" s="20">
        <v>1</v>
      </c>
      <c r="F48" s="20">
        <v>1</v>
      </c>
      <c r="G48" s="40">
        <f>ROUND(0.8*G38,3)</f>
        <v>516.6</v>
      </c>
      <c r="H48" s="25">
        <f>ROUND(D48*F48*G48,2)</f>
        <v>233456.71</v>
      </c>
    </row>
    <row r="49" spans="1:8" ht="16.5" customHeight="1" x14ac:dyDescent="0.25">
      <c r="A49" s="74"/>
      <c r="B49" s="41" t="s">
        <v>41</v>
      </c>
      <c r="C49" s="38" t="s">
        <v>26</v>
      </c>
      <c r="D49" s="39">
        <v>451.91</v>
      </c>
      <c r="E49" s="20">
        <v>1</v>
      </c>
      <c r="F49" s="20">
        <v>1</v>
      </c>
      <c r="G49" s="40">
        <f>ROUND(0.8*G39,3)</f>
        <v>380.64</v>
      </c>
      <c r="H49" s="25">
        <f>ROUND(D49*F49*G49,2)</f>
        <v>172015.02</v>
      </c>
    </row>
    <row r="50" spans="1:8" ht="16.5" customHeight="1" x14ac:dyDescent="0.25">
      <c r="A50" s="74"/>
      <c r="B50" s="41" t="s">
        <v>42</v>
      </c>
      <c r="C50" s="38" t="s">
        <v>26</v>
      </c>
      <c r="D50" s="39">
        <v>451.91</v>
      </c>
      <c r="E50" s="20">
        <v>1</v>
      </c>
      <c r="F50" s="20">
        <v>1</v>
      </c>
      <c r="G50" s="40">
        <f>ROUND(0.8*G40,3)</f>
        <v>364.54399999999998</v>
      </c>
      <c r="H50" s="25">
        <f>ROUND(D50*F50*G50,2)</f>
        <v>164741.07999999999</v>
      </c>
    </row>
    <row r="51" spans="1:8" ht="16.5" customHeight="1" x14ac:dyDescent="0.25">
      <c r="A51" s="75"/>
      <c r="B51" s="41" t="s">
        <v>47</v>
      </c>
      <c r="C51" s="38" t="s">
        <v>26</v>
      </c>
      <c r="D51" s="39">
        <v>451.91</v>
      </c>
      <c r="E51" s="20">
        <v>1</v>
      </c>
      <c r="F51" s="20">
        <v>1</v>
      </c>
      <c r="G51" s="40">
        <f>ROUND(0.8*G41,3)</f>
        <v>272.72000000000003</v>
      </c>
      <c r="H51" s="25">
        <f>ROUND(D51*F51*G51,2)</f>
        <v>123244.9</v>
      </c>
    </row>
    <row r="52" spans="1:8" s="8" customFormat="1" ht="18" customHeight="1" x14ac:dyDescent="0.25">
      <c r="A52" s="26"/>
      <c r="B52" s="43" t="s">
        <v>27</v>
      </c>
      <c r="C52" s="43"/>
      <c r="D52" s="26"/>
      <c r="E52" s="44"/>
      <c r="F52" s="45"/>
      <c r="G52" s="46"/>
      <c r="H52" s="30">
        <f>SUM(H33:H51)</f>
        <v>3992854.1000000006</v>
      </c>
    </row>
    <row r="53" spans="1:8" s="8" customFormat="1" ht="17.25" customHeight="1" x14ac:dyDescent="0.25">
      <c r="A53" s="26"/>
      <c r="B53" s="43" t="s">
        <v>28</v>
      </c>
      <c r="C53" s="43"/>
      <c r="D53" s="26"/>
      <c r="E53" s="44"/>
      <c r="F53" s="45"/>
      <c r="G53" s="29"/>
      <c r="H53" s="35">
        <f>SUM(H52)</f>
        <v>3992854.1000000006</v>
      </c>
    </row>
    <row r="54" spans="1:8" x14ac:dyDescent="0.25">
      <c r="A54" s="90" t="s">
        <v>50</v>
      </c>
      <c r="B54" s="90"/>
      <c r="C54" s="47" t="s">
        <v>51</v>
      </c>
      <c r="D54" s="48"/>
      <c r="E54" s="49"/>
      <c r="F54" s="50"/>
      <c r="G54" s="51">
        <v>2750</v>
      </c>
      <c r="H54" s="52"/>
    </row>
    <row r="55" spans="1:8" x14ac:dyDescent="0.25">
      <c r="A55" s="86" t="s">
        <v>52</v>
      </c>
      <c r="B55" s="53" t="s">
        <v>53</v>
      </c>
      <c r="C55" s="53"/>
      <c r="D55" s="54"/>
      <c r="E55" s="55"/>
      <c r="F55" s="50"/>
      <c r="G55" s="56"/>
      <c r="H55" s="52"/>
    </row>
    <row r="56" spans="1:8" x14ac:dyDescent="0.25">
      <c r="A56" s="87"/>
      <c r="B56" s="53" t="s">
        <v>54</v>
      </c>
      <c r="C56" s="53" t="s">
        <v>55</v>
      </c>
      <c r="D56" s="54">
        <v>377.76</v>
      </c>
      <c r="E56" s="55">
        <v>1</v>
      </c>
      <c r="F56" s="50">
        <v>1</v>
      </c>
      <c r="G56" s="56">
        <f>1750+610</f>
        <v>2360</v>
      </c>
      <c r="H56" s="25">
        <f>ROUND(D56*F56*G56,2)</f>
        <v>891513.6</v>
      </c>
    </row>
    <row r="57" spans="1:8" x14ac:dyDescent="0.25">
      <c r="A57" s="87"/>
      <c r="B57" s="53" t="s">
        <v>56</v>
      </c>
      <c r="C57" s="53" t="s">
        <v>55</v>
      </c>
      <c r="D57" s="54">
        <v>589.92999999999995</v>
      </c>
      <c r="E57" s="55">
        <v>1</v>
      </c>
      <c r="F57" s="50">
        <v>1</v>
      </c>
      <c r="G57" s="56">
        <f>256+130</f>
        <v>386</v>
      </c>
      <c r="H57" s="25">
        <f>ROUND(D57*F57*G57,2)</f>
        <v>227712.98</v>
      </c>
    </row>
    <row r="58" spans="1:8" x14ac:dyDescent="0.25">
      <c r="A58" s="88"/>
      <c r="B58" s="53" t="s">
        <v>57</v>
      </c>
      <c r="C58" s="53" t="s">
        <v>55</v>
      </c>
      <c r="D58" s="54">
        <v>827.97</v>
      </c>
      <c r="E58" s="55">
        <v>1</v>
      </c>
      <c r="F58" s="50">
        <v>1</v>
      </c>
      <c r="G58" s="56">
        <v>4</v>
      </c>
      <c r="H58" s="25">
        <f>ROUND(D58*F58*G58,2)</f>
        <v>3311.88</v>
      </c>
    </row>
    <row r="59" spans="1:8" x14ac:dyDescent="0.25">
      <c r="A59" s="57" t="s">
        <v>58</v>
      </c>
      <c r="B59" s="53" t="s">
        <v>59</v>
      </c>
      <c r="C59" s="53" t="s">
        <v>60</v>
      </c>
      <c r="D59" s="54">
        <v>3.39</v>
      </c>
      <c r="E59" s="55">
        <v>1</v>
      </c>
      <c r="F59" s="50">
        <v>1</v>
      </c>
      <c r="G59" s="56">
        <f>ROUND(0.2*G54,2)</f>
        <v>550</v>
      </c>
      <c r="H59" s="25">
        <f>ROUND(D59*F59*G59,2)</f>
        <v>1864.5</v>
      </c>
    </row>
    <row r="60" spans="1:8" x14ac:dyDescent="0.25">
      <c r="A60" s="86" t="s">
        <v>61</v>
      </c>
      <c r="B60" s="53" t="s">
        <v>62</v>
      </c>
      <c r="C60" s="53"/>
      <c r="D60" s="54"/>
      <c r="E60" s="55"/>
      <c r="F60" s="50"/>
      <c r="G60" s="56"/>
      <c r="H60" s="52"/>
    </row>
    <row r="61" spans="1:8" x14ac:dyDescent="0.25">
      <c r="A61" s="87"/>
      <c r="B61" s="53" t="s">
        <v>54</v>
      </c>
      <c r="C61" s="53" t="s">
        <v>26</v>
      </c>
      <c r="D61" s="54">
        <v>512.70000000000005</v>
      </c>
      <c r="E61" s="55">
        <v>1</v>
      </c>
      <c r="F61" s="50">
        <v>1</v>
      </c>
      <c r="G61" s="56">
        <f>ROUND(0.5*G56,2)</f>
        <v>1180</v>
      </c>
      <c r="H61" s="25">
        <f>ROUND(D61*F61*G61,2)</f>
        <v>604986</v>
      </c>
    </row>
    <row r="62" spans="1:8" x14ac:dyDescent="0.25">
      <c r="A62" s="87"/>
      <c r="B62" s="53" t="s">
        <v>56</v>
      </c>
      <c r="C62" s="53" t="s">
        <v>26</v>
      </c>
      <c r="D62" s="54">
        <v>512.70000000000005</v>
      </c>
      <c r="E62" s="55">
        <v>1</v>
      </c>
      <c r="F62" s="50">
        <v>1</v>
      </c>
      <c r="G62" s="56">
        <f>ROUND(0.5*G57,2)</f>
        <v>193</v>
      </c>
      <c r="H62" s="25">
        <f>ROUND(D62*F62*G62,2)</f>
        <v>98951.1</v>
      </c>
    </row>
    <row r="63" spans="1:8" x14ac:dyDescent="0.25">
      <c r="A63" s="88"/>
      <c r="B63" s="53" t="s">
        <v>57</v>
      </c>
      <c r="C63" s="53" t="s">
        <v>26</v>
      </c>
      <c r="D63" s="54">
        <v>512.70000000000005</v>
      </c>
      <c r="E63" s="55">
        <v>1</v>
      </c>
      <c r="F63" s="58">
        <v>1</v>
      </c>
      <c r="G63" s="56">
        <f>ROUND(0.5*G58,2)</f>
        <v>2</v>
      </c>
      <c r="H63" s="25">
        <f>ROUND(D63*F63*G63,2)</f>
        <v>1025.4000000000001</v>
      </c>
    </row>
    <row r="64" spans="1:8" ht="31.5" x14ac:dyDescent="0.25">
      <c r="A64" s="86" t="s">
        <v>63</v>
      </c>
      <c r="B64" s="53" t="s">
        <v>64</v>
      </c>
      <c r="C64" s="53"/>
      <c r="D64" s="54"/>
      <c r="E64" s="55"/>
      <c r="F64" s="50"/>
      <c r="G64" s="56"/>
      <c r="H64" s="52"/>
    </row>
    <row r="65" spans="1:8" x14ac:dyDescent="0.25">
      <c r="A65" s="87"/>
      <c r="B65" s="53" t="s">
        <v>54</v>
      </c>
      <c r="C65" s="53" t="s">
        <v>55</v>
      </c>
      <c r="D65" s="54">
        <v>451.91</v>
      </c>
      <c r="E65" s="55">
        <v>1</v>
      </c>
      <c r="F65" s="50">
        <v>1</v>
      </c>
      <c r="G65" s="56">
        <f>G61</f>
        <v>1180</v>
      </c>
      <c r="H65" s="25">
        <f>ROUND(D65*F65*G65,2)</f>
        <v>533253.80000000005</v>
      </c>
    </row>
    <row r="66" spans="1:8" x14ac:dyDescent="0.25">
      <c r="A66" s="87"/>
      <c r="B66" s="53" t="s">
        <v>56</v>
      </c>
      <c r="C66" s="53" t="s">
        <v>55</v>
      </c>
      <c r="D66" s="54">
        <v>451.91</v>
      </c>
      <c r="E66" s="55">
        <v>1</v>
      </c>
      <c r="F66" s="50">
        <v>1</v>
      </c>
      <c r="G66" s="56">
        <f t="shared" ref="G66:G67" si="0">G62</f>
        <v>193</v>
      </c>
      <c r="H66" s="25">
        <f>ROUND(D66*F66*G66,2)</f>
        <v>87218.63</v>
      </c>
    </row>
    <row r="67" spans="1:8" x14ac:dyDescent="0.25">
      <c r="A67" s="88"/>
      <c r="B67" s="53" t="s">
        <v>57</v>
      </c>
      <c r="C67" s="53" t="s">
        <v>55</v>
      </c>
      <c r="D67" s="54">
        <v>451.91</v>
      </c>
      <c r="E67" s="55">
        <v>1</v>
      </c>
      <c r="F67" s="58">
        <v>1</v>
      </c>
      <c r="G67" s="56">
        <f t="shared" si="0"/>
        <v>2</v>
      </c>
      <c r="H67" s="25">
        <f>ROUND(D67*F67*G67,2)</f>
        <v>903.82</v>
      </c>
    </row>
    <row r="68" spans="1:8" x14ac:dyDescent="0.25">
      <c r="A68" s="53"/>
      <c r="B68" s="59" t="s">
        <v>27</v>
      </c>
      <c r="C68" s="53"/>
      <c r="D68" s="54"/>
      <c r="E68" s="55"/>
      <c r="F68" s="50"/>
      <c r="G68" s="56"/>
      <c r="H68" s="60">
        <f>SUM(H56:H67)</f>
        <v>2450741.7099999995</v>
      </c>
    </row>
    <row r="69" spans="1:8" x14ac:dyDescent="0.25">
      <c r="A69" s="61"/>
      <c r="B69" s="62" t="s">
        <v>65</v>
      </c>
      <c r="C69" s="61"/>
      <c r="D69" s="63"/>
      <c r="E69" s="64"/>
      <c r="F69" s="65"/>
      <c r="G69" s="51"/>
      <c r="H69" s="35">
        <f>SUM(H68)</f>
        <v>2450741.7099999995</v>
      </c>
    </row>
    <row r="70" spans="1:8" x14ac:dyDescent="0.25">
      <c r="A70" s="91" t="s">
        <v>69</v>
      </c>
      <c r="B70" s="92"/>
      <c r="C70" s="61" t="s">
        <v>51</v>
      </c>
      <c r="D70" s="63"/>
      <c r="E70" s="64"/>
      <c r="F70" s="65"/>
      <c r="G70" s="51">
        <v>2250</v>
      </c>
      <c r="H70" s="35"/>
    </row>
    <row r="71" spans="1:8" x14ac:dyDescent="0.25">
      <c r="A71" s="71" t="s">
        <v>38</v>
      </c>
      <c r="B71" s="41" t="s">
        <v>39</v>
      </c>
      <c r="C71" s="38" t="s">
        <v>37</v>
      </c>
      <c r="D71" s="39">
        <v>21.71</v>
      </c>
      <c r="E71" s="20">
        <v>1</v>
      </c>
      <c r="F71" s="20">
        <v>1</v>
      </c>
      <c r="G71" s="40">
        <f>G70*0.78</f>
        <v>1755</v>
      </c>
      <c r="H71" s="25">
        <f t="shared" ref="H71:H73" si="1">ROUND(D71*F71*G71,2)</f>
        <v>38101.050000000003</v>
      </c>
    </row>
    <row r="72" spans="1:8" ht="31.5" x14ac:dyDescent="0.25">
      <c r="A72" s="72" t="s">
        <v>44</v>
      </c>
      <c r="B72" s="41" t="s">
        <v>45</v>
      </c>
      <c r="C72" s="38" t="s">
        <v>46</v>
      </c>
      <c r="D72" s="39">
        <v>407.16</v>
      </c>
      <c r="E72" s="20">
        <v>1</v>
      </c>
      <c r="F72" s="20">
        <v>1</v>
      </c>
      <c r="G72" s="40">
        <f>G70*1.6</f>
        <v>3600</v>
      </c>
      <c r="H72" s="25">
        <f t="shared" si="1"/>
        <v>1465776</v>
      </c>
    </row>
    <row r="73" spans="1:8" x14ac:dyDescent="0.25">
      <c r="A73" s="72" t="s">
        <v>48</v>
      </c>
      <c r="B73" s="41" t="s">
        <v>49</v>
      </c>
      <c r="C73" s="38" t="s">
        <v>26</v>
      </c>
      <c r="D73" s="39">
        <v>451.91</v>
      </c>
      <c r="E73" s="20">
        <v>1</v>
      </c>
      <c r="F73" s="20">
        <v>1</v>
      </c>
      <c r="G73" s="40">
        <f>G70*0.624</f>
        <v>1404</v>
      </c>
      <c r="H73" s="25">
        <f t="shared" si="1"/>
        <v>634481.64</v>
      </c>
    </row>
    <row r="74" spans="1:8" x14ac:dyDescent="0.25">
      <c r="A74" s="61"/>
      <c r="B74" s="43" t="s">
        <v>27</v>
      </c>
      <c r="C74" s="61"/>
      <c r="D74" s="63"/>
      <c r="E74" s="64"/>
      <c r="F74" s="65"/>
      <c r="G74" s="51"/>
      <c r="H74" s="60">
        <f>H71+H72+H73</f>
        <v>2138358.69</v>
      </c>
    </row>
    <row r="75" spans="1:8" x14ac:dyDescent="0.25">
      <c r="A75" s="61"/>
      <c r="B75" s="43" t="s">
        <v>28</v>
      </c>
      <c r="C75" s="61"/>
      <c r="D75" s="63"/>
      <c r="E75" s="64"/>
      <c r="F75" s="65"/>
      <c r="G75" s="51"/>
      <c r="H75" s="35">
        <f>H74</f>
        <v>2138358.69</v>
      </c>
    </row>
    <row r="76" spans="1:8" x14ac:dyDescent="0.25">
      <c r="A76" s="26"/>
      <c r="B76" s="43" t="s">
        <v>27</v>
      </c>
      <c r="C76" s="43"/>
      <c r="D76" s="26"/>
      <c r="E76" s="26"/>
      <c r="F76" s="45"/>
      <c r="G76" s="22"/>
      <c r="H76" s="66">
        <f>SUM(H75,H69,H53,H26)</f>
        <v>8601259.7200000007</v>
      </c>
    </row>
    <row r="77" spans="1:8" x14ac:dyDescent="0.25">
      <c r="A77" s="26"/>
      <c r="B77" s="43" t="s">
        <v>70</v>
      </c>
      <c r="C77" s="43"/>
      <c r="D77" s="26"/>
      <c r="E77" s="26"/>
      <c r="F77" s="45"/>
      <c r="G77" s="22"/>
      <c r="H77" s="60">
        <v>6462901.0300000003</v>
      </c>
    </row>
    <row r="78" spans="1:8" x14ac:dyDescent="0.25">
      <c r="A78" s="26"/>
      <c r="B78" s="43" t="s">
        <v>66</v>
      </c>
      <c r="C78" s="43"/>
      <c r="D78" s="26"/>
      <c r="E78" s="26"/>
      <c r="F78" s="45"/>
      <c r="G78" s="22"/>
      <c r="H78" s="60">
        <f>ROUND(H77*0.18,2)</f>
        <v>1163322.19</v>
      </c>
    </row>
    <row r="79" spans="1:8" x14ac:dyDescent="0.25">
      <c r="A79" s="26"/>
      <c r="B79" s="43" t="s">
        <v>67</v>
      </c>
      <c r="C79" s="43"/>
      <c r="D79" s="26"/>
      <c r="E79" s="26"/>
      <c r="F79" s="45"/>
      <c r="G79" s="22"/>
      <c r="H79" s="66">
        <f>H77+H78</f>
        <v>7626223.2200000007</v>
      </c>
    </row>
    <row r="81" spans="1:8" ht="65.25" customHeight="1" x14ac:dyDescent="0.25">
      <c r="A81" s="89" t="s">
        <v>68</v>
      </c>
      <c r="B81" s="89"/>
      <c r="C81" s="89"/>
      <c r="D81" s="89"/>
      <c r="E81" s="89"/>
      <c r="F81" s="89"/>
      <c r="G81" s="89"/>
      <c r="H81" s="89"/>
    </row>
    <row r="82" spans="1:8" s="69" customFormat="1" ht="30" customHeight="1" x14ac:dyDescent="0.25">
      <c r="A82" s="67"/>
      <c r="B82" s="68"/>
      <c r="C82" s="67"/>
      <c r="D82" s="67"/>
      <c r="E82" s="67"/>
      <c r="F82" s="67"/>
      <c r="G82" s="67"/>
      <c r="H82" s="67"/>
    </row>
    <row r="83" spans="1:8" s="69" customFormat="1" ht="30" customHeight="1" x14ac:dyDescent="0.25">
      <c r="B83" s="70"/>
      <c r="D83" s="3"/>
    </row>
  </sheetData>
  <sheetProtection selectLockedCells="1" selectUnlockedCells="1"/>
  <mergeCells count="25">
    <mergeCell ref="A64:A67"/>
    <mergeCell ref="A81:H81"/>
    <mergeCell ref="A37:A41"/>
    <mergeCell ref="A42:A46"/>
    <mergeCell ref="A47:A51"/>
    <mergeCell ref="A54:B54"/>
    <mergeCell ref="A55:A58"/>
    <mergeCell ref="A60:A63"/>
    <mergeCell ref="A70:B70"/>
    <mergeCell ref="A32:A36"/>
    <mergeCell ref="E2:H2"/>
    <mergeCell ref="A6:H6"/>
    <mergeCell ref="A7:H7"/>
    <mergeCell ref="A8:H8"/>
    <mergeCell ref="A9:A14"/>
    <mergeCell ref="B9:B14"/>
    <mergeCell ref="C9:C14"/>
    <mergeCell ref="D9:D14"/>
    <mergeCell ref="E9:E14"/>
    <mergeCell ref="F9:F14"/>
    <mergeCell ref="G9:G14"/>
    <mergeCell ref="H9:H14"/>
    <mergeCell ref="A16:H16"/>
    <mergeCell ref="A17:B17"/>
    <mergeCell ref="A27:D27"/>
  </mergeCells>
  <printOptions horizontalCentered="1"/>
  <pageMargins left="0.25972222222222224" right="0.20972222222222223" top="0.74791666666666667" bottom="0.74791666666666667" header="0.51180555555555551" footer="0.51180555555555551"/>
  <pageSetup paperSize="9" scale="61" firstPageNumber="0" fitToHeight="9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ЗелАО</vt:lpstr>
      <vt:lpstr>ЗелАО!_1Excel_BuiltIn_Print_Area_4</vt:lpstr>
      <vt:lpstr>ЗелАО!Заголовки_для_печати</vt:lpstr>
      <vt:lpstr>ЗелАО!Область_печати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Fuego</dc:creator>
  <cp:lastModifiedBy>Юлия</cp:lastModifiedBy>
  <dcterms:created xsi:type="dcterms:W3CDTF">2016-07-18T18:28:20Z</dcterms:created>
  <dcterms:modified xsi:type="dcterms:W3CDTF">2016-10-11T08:40:50Z</dcterms:modified>
</cp:coreProperties>
</file>